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9875" windowHeight="6945"/>
  </bookViews>
  <sheets>
    <sheet name="SETTINGS AND ABG" sheetId="1" r:id="rId1"/>
    <sheet name="SOLUTION" sheetId="2" r:id="rId2"/>
    <sheet name="Sheet3" sheetId="3" r:id="rId3"/>
  </sheets>
  <definedNames>
    <definedName name="acidbase">'SETTINGS AND ABG'!$N$35:$O$60</definedName>
    <definedName name="new">'SETTINGS AND ABG'!$N$35:$O$60</definedName>
  </definedNames>
  <calcPr calcId="144525"/>
</workbook>
</file>

<file path=xl/calcChain.xml><?xml version="1.0" encoding="utf-8"?>
<calcChain xmlns="http://schemas.openxmlformats.org/spreadsheetml/2006/main">
  <c r="Y40" i="1" l="1"/>
  <c r="Y50" i="1"/>
  <c r="Y44" i="1"/>
  <c r="Y41" i="1"/>
  <c r="Y42" i="1"/>
  <c r="Y43" i="1"/>
  <c r="Y39" i="1"/>
  <c r="Y46" i="1"/>
  <c r="Y47" i="1"/>
  <c r="Y48" i="1"/>
  <c r="Y49" i="1"/>
  <c r="Y45" i="1"/>
  <c r="Y35" i="1"/>
  <c r="Y34" i="1"/>
  <c r="Y38" i="1"/>
  <c r="Y37" i="1"/>
  <c r="Y31" i="1"/>
  <c r="Y32" i="1"/>
  <c r="Y33" i="1"/>
  <c r="Y36" i="1"/>
  <c r="Y30" i="1"/>
  <c r="AB15" i="1"/>
  <c r="F4" i="1" s="1"/>
  <c r="W6" i="1" s="1"/>
  <c r="X6" i="1" s="1"/>
  <c r="Y15" i="1"/>
  <c r="F3" i="1" s="1"/>
  <c r="V15" i="1"/>
  <c r="F2" i="1" s="1"/>
  <c r="W4" i="1" s="1"/>
  <c r="X4" i="1" s="1"/>
  <c r="W55" i="1" l="1"/>
  <c r="W57" i="1"/>
  <c r="W5" i="1"/>
  <c r="Z4" i="1"/>
  <c r="AA4" i="1" s="1"/>
  <c r="Y4" i="1" s="1"/>
  <c r="AB4" i="1" s="1"/>
  <c r="AC4" i="1" s="1"/>
  <c r="Z6" i="1"/>
  <c r="AA6" i="1" s="1"/>
  <c r="Y6" i="1" s="1"/>
  <c r="AB6" i="1" s="1"/>
  <c r="AC6" i="1" s="1"/>
  <c r="Z11" i="1" l="1"/>
  <c r="W56" i="1"/>
  <c r="X5" i="1"/>
  <c r="W11" i="1"/>
  <c r="S20" i="1" l="1"/>
  <c r="B3" i="1" s="1"/>
  <c r="S14" i="1"/>
  <c r="B2" i="1" s="1"/>
  <c r="S2" i="1"/>
  <c r="B1" i="1" s="1"/>
  <c r="F1" i="1" s="1"/>
  <c r="W3" i="1" l="1"/>
  <c r="W54" i="1" s="1"/>
  <c r="X3" i="1" l="1"/>
  <c r="Z3" i="1"/>
  <c r="AD3" i="1"/>
  <c r="AA3" i="1" l="1"/>
  <c r="Y3" i="1" s="1"/>
  <c r="AB3" i="1" s="1"/>
  <c r="AC3" i="1" s="1"/>
  <c r="AA8" i="1" l="1"/>
  <c r="V52" i="1" s="1"/>
  <c r="A1" i="2" s="1"/>
  <c r="W8" i="1"/>
  <c r="W9" i="1" s="1"/>
  <c r="Y54" i="1" l="1"/>
</calcChain>
</file>

<file path=xl/sharedStrings.xml><?xml version="1.0" encoding="utf-8"?>
<sst xmlns="http://schemas.openxmlformats.org/spreadsheetml/2006/main" count="300" uniqueCount="91">
  <si>
    <t>IPAP</t>
  </si>
  <si>
    <t>EPAP</t>
  </si>
  <si>
    <t>f</t>
  </si>
  <si>
    <t>FiO2</t>
  </si>
  <si>
    <t>pH</t>
  </si>
  <si>
    <t>PaCO2</t>
  </si>
  <si>
    <t>PaO2</t>
  </si>
  <si>
    <t>HCO3</t>
  </si>
  <si>
    <t>RANDOM #</t>
  </si>
  <si>
    <t>Frequency</t>
  </si>
  <si>
    <t>LOW</t>
  </si>
  <si>
    <t>NORM</t>
  </si>
  <si>
    <t>HIGH</t>
  </si>
  <si>
    <t>ph</t>
  </si>
  <si>
    <t>pco2</t>
  </si>
  <si>
    <t>pH2</t>
  </si>
  <si>
    <t>Acid-Base Status</t>
  </si>
  <si>
    <t>po2</t>
  </si>
  <si>
    <t>High</t>
  </si>
  <si>
    <t>alkalosis</t>
  </si>
  <si>
    <t>HighHighHighalkalosis</t>
  </si>
  <si>
    <t>Partially Compensated Metabolic Alkalosis</t>
  </si>
  <si>
    <t>hco3</t>
  </si>
  <si>
    <t>Low</t>
  </si>
  <si>
    <t>HighLowLowalkalosis</t>
  </si>
  <si>
    <t>Partially Compensated Respiratory Alkalosis</t>
  </si>
  <si>
    <t>HighLowHighalkalosis</t>
  </si>
  <si>
    <t>Mixed Alkalosis</t>
  </si>
  <si>
    <t>Normal</t>
  </si>
  <si>
    <t>HighLowNormalalkalosis</t>
  </si>
  <si>
    <t>Uncompenstated Respiratory Alkalosis</t>
  </si>
  <si>
    <t>HighNormalHighalkalosis</t>
  </si>
  <si>
    <t>Uncompensated Metabolic Alkalosis</t>
  </si>
  <si>
    <t>acidosis</t>
  </si>
  <si>
    <t>LowHighHighacidosis</t>
  </si>
  <si>
    <t>Partially Compensated Respiratory Acidosis</t>
  </si>
  <si>
    <t>LowHighLowacidosis</t>
  </si>
  <si>
    <t>Mixed Acidosis</t>
  </si>
  <si>
    <t>LowHighNormalacidosis</t>
  </si>
  <si>
    <t>Uncompensated Respiratory Acidosis</t>
  </si>
  <si>
    <t>LowLowLowacidosis</t>
  </si>
  <si>
    <t>Partially Compensated Metabolic Acidosis</t>
  </si>
  <si>
    <t>LowNormalLowacidosis</t>
  </si>
  <si>
    <t>Uncompensated Metabolic Acidosis</t>
  </si>
  <si>
    <t>NormalHighHighalkalosis</t>
  </si>
  <si>
    <t>Fully Compensated Metabolic Alkalosis</t>
  </si>
  <si>
    <t>NormalLowLowalkalosis</t>
  </si>
  <si>
    <t>Fully Compensated Respiratory Alkalosis</t>
  </si>
  <si>
    <t>NormalHighHighacidosis</t>
  </si>
  <si>
    <t>Fully Compensated Respiratory Acidosis</t>
  </si>
  <si>
    <t>NormalLowLowacidosis</t>
  </si>
  <si>
    <t>Fully Compensated Metabolic Acidosis</t>
  </si>
  <si>
    <t>LowNormalNormalacidosis</t>
  </si>
  <si>
    <t>Suspect a Lab Error: Normal PaCO2 and HCO3 with an acidotic pH.</t>
  </si>
  <si>
    <t>NormalLowNormalalkalosis</t>
  </si>
  <si>
    <t>Suspect a Lab Error: A normal HCO3 and pH should have a normal level of PaCO2.</t>
  </si>
  <si>
    <t>NormalHighNormalacidosis</t>
  </si>
  <si>
    <t>NormalNormalLowacidosis</t>
  </si>
  <si>
    <t>Suspect a Lab Error: A normal PaCO2 and pH should have a normal level of HCO3.</t>
  </si>
  <si>
    <t>NormalNormalHighacidosis</t>
  </si>
  <si>
    <t>NormalNormalHighalkalosis</t>
  </si>
  <si>
    <t>HighNormalNormalalkalosis</t>
  </si>
  <si>
    <t>Suspect a Lab Error: Normal PaCO2 and HCO3 with an alkalotic pH.</t>
  </si>
  <si>
    <t>NormalNormalNormalalkalosis</t>
  </si>
  <si>
    <t>NormalNormalNormalacidosis</t>
  </si>
  <si>
    <t>NormalNormalNormalNormal</t>
  </si>
  <si>
    <t>NormalLowLowalkalsosis</t>
  </si>
  <si>
    <t>HighNormalNormal</t>
  </si>
  <si>
    <t>LAB ERROR</t>
  </si>
  <si>
    <t>Random #</t>
  </si>
  <si>
    <t>NORMAL</t>
  </si>
  <si>
    <t>No Change to Delta (Metabolic Alkalosis present), Reduce EPAP</t>
  </si>
  <si>
    <t>Reduce Delta (Respiratory Alkalosis present), Reduce EPAP</t>
  </si>
  <si>
    <t>No Change to Delta (Metabolic Alkalosis present), No change to EPAP</t>
  </si>
  <si>
    <t>No Change to Delta (Metabolic Alkalosis present), Increase EPAP</t>
  </si>
  <si>
    <t>No Change to Delta (Metabolic Alkalosis present) or EPAP</t>
  </si>
  <si>
    <t>Reduce Delta (Respiratory Alkalosis present), Increase EPAP</t>
  </si>
  <si>
    <t>Reduce Delta (Respiratory Alkalosis present), No change to EPAP</t>
  </si>
  <si>
    <t>No Change to Delta (Compensated Respiratory Acidosis; suspect COPD), Reduce EPAP</t>
  </si>
  <si>
    <t>No Change to Delta , Reduce EPAP</t>
  </si>
  <si>
    <t>No Change to Delta (Metabolic Acidosis present, Reduce EPAP</t>
  </si>
  <si>
    <t>No Change to Delta (Metabolic Acidosis present, No change to EPAP</t>
  </si>
  <si>
    <t>No Change to Delta (Compensated Respiratory Acidosis; suspect COPD), Increase EPAP</t>
  </si>
  <si>
    <t>Increase Delta , Reduce EPAP</t>
  </si>
  <si>
    <t>Reduce Delta , Reduce EPAP</t>
  </si>
  <si>
    <t>Increase Delta, No change to EPAP</t>
  </si>
  <si>
    <t>No Change to Delta (Metabolic Acidosis present, No Change to EPAP</t>
  </si>
  <si>
    <t>No change to Delta, Increase EPAP</t>
  </si>
  <si>
    <t>Increase Delta and EPAP</t>
  </si>
  <si>
    <t>Concatenate</t>
  </si>
  <si>
    <t>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</si>
</sst>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2" fontId="4" fillId="3" borderId="0" xfId="0" applyNumberFormat="1" applyFont="1" applyFill="1"/>
    <xf numFmtId="0" fontId="5" fillId="0" borderId="0" xfId="0" applyFont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tabSelected="1" workbookViewId="0">
      <selection activeCell="B5" sqref="B5"/>
    </sheetView>
  </sheetViews>
  <sheetFormatPr defaultRowHeight="15" x14ac:dyDescent="0.25"/>
  <cols>
    <col min="1" max="1" width="44.28515625" customWidth="1"/>
    <col min="2" max="2" width="19" bestFit="1" customWidth="1"/>
    <col min="5" max="5" width="29" customWidth="1"/>
    <col min="6" max="6" width="40.28515625" customWidth="1"/>
    <col min="18" max="18" width="10.7109375" bestFit="1" customWidth="1"/>
    <col min="21" max="21" width="9.7109375" bestFit="1" customWidth="1"/>
    <col min="25" max="25" width="15.85546875" customWidth="1"/>
    <col min="26" max="26" width="11.85546875" customWidth="1"/>
    <col min="27" max="27" width="46.7109375" customWidth="1"/>
  </cols>
  <sheetData>
    <row r="1" spans="1:36" ht="61.5" x14ac:dyDescent="0.9">
      <c r="A1" s="9" t="s">
        <v>0</v>
      </c>
      <c r="B1" s="9">
        <f ca="1">VLOOKUP(S2,R4:S10,2)</f>
        <v>11</v>
      </c>
      <c r="E1" s="10" t="s">
        <v>4</v>
      </c>
      <c r="F1" s="11">
        <f ca="1">IF(B1="","",(6.1+(LOG(F4/(F2*0.0301)))))</f>
        <v>7.6794254513838434</v>
      </c>
      <c r="R1" t="s">
        <v>0</v>
      </c>
      <c r="X1" s="1" t="s">
        <v>10</v>
      </c>
      <c r="Y1" s="1" t="s">
        <v>11</v>
      </c>
      <c r="Z1" s="1" t="s">
        <v>12</v>
      </c>
      <c r="AA1" s="1"/>
      <c r="AB1" s="1"/>
      <c r="AC1" s="1"/>
      <c r="AD1" s="1"/>
    </row>
    <row r="2" spans="1:36" ht="61.5" x14ac:dyDescent="0.9">
      <c r="A2" s="9" t="s">
        <v>1</v>
      </c>
      <c r="B2" s="9">
        <f ca="1">VLOOKUP(S14,R16:S18,2)</f>
        <v>6</v>
      </c>
      <c r="E2" s="10" t="s">
        <v>5</v>
      </c>
      <c r="F2" s="10">
        <f ca="1">VLOOKUP(V15, U17:V26,2)</f>
        <v>35</v>
      </c>
      <c r="R2" t="s">
        <v>8</v>
      </c>
      <c r="S2">
        <f ca="1">RANDBETWEEN(1,7)</f>
        <v>4</v>
      </c>
      <c r="AC2" s="1"/>
      <c r="AD2" s="1"/>
    </row>
    <row r="3" spans="1:36" ht="61.5" x14ac:dyDescent="0.9">
      <c r="A3" s="9" t="s">
        <v>2</v>
      </c>
      <c r="B3" s="9">
        <f ca="1">VLOOKUP(S20,R22:S24,2)</f>
        <v>11</v>
      </c>
      <c r="E3" s="10" t="s">
        <v>6</v>
      </c>
      <c r="F3" s="10">
        <f ca="1">VLOOKUP(Y15,X17:Y26,2)</f>
        <v>90</v>
      </c>
      <c r="V3" t="s">
        <v>13</v>
      </c>
      <c r="W3" s="2">
        <f ca="1">F1</f>
        <v>7.6794254513838434</v>
      </c>
      <c r="X3">
        <f ca="1">IF(W3&lt;7.35,1,0)</f>
        <v>0</v>
      </c>
      <c r="Y3">
        <f ca="1">IF(AA3=0,2,0)</f>
        <v>0</v>
      </c>
      <c r="Z3">
        <f ca="1">IF(W3&gt;7.45,3,0)</f>
        <v>3</v>
      </c>
      <c r="AA3">
        <f ca="1">X3+Z3</f>
        <v>3</v>
      </c>
      <c r="AB3">
        <f ca="1">MAX(X3:Z3)</f>
        <v>3</v>
      </c>
      <c r="AC3" s="1" t="str">
        <f ca="1">IF(AB3=1,"LOW",IF(AB3=2,"NORMAL","HIGH"))</f>
        <v>HIGH</v>
      </c>
      <c r="AD3" s="1" t="str">
        <f ca="1">IF(W3&gt;=7.41, "alkalosis","acidosis")</f>
        <v>alkalosis</v>
      </c>
    </row>
    <row r="4" spans="1:36" ht="61.5" x14ac:dyDescent="0.9">
      <c r="A4" s="9" t="s">
        <v>3</v>
      </c>
      <c r="B4" s="9">
        <v>0.55000000000000004</v>
      </c>
      <c r="E4" s="10" t="s">
        <v>7</v>
      </c>
      <c r="F4" s="10">
        <f ca="1">VLOOKUP(AB15,AA17:AB26,2)</f>
        <v>40</v>
      </c>
      <c r="R4">
        <v>1</v>
      </c>
      <c r="S4">
        <v>8</v>
      </c>
      <c r="V4" t="s">
        <v>14</v>
      </c>
      <c r="W4">
        <f ca="1">F2</f>
        <v>35</v>
      </c>
      <c r="X4">
        <f ca="1">IF(W4&lt;35,1,0)</f>
        <v>0</v>
      </c>
      <c r="Y4">
        <f ca="1">IF(AA4=0,2,0)</f>
        <v>2</v>
      </c>
      <c r="Z4">
        <f ca="1">IF(W4&gt;45,3,0)</f>
        <v>0</v>
      </c>
      <c r="AA4">
        <f ca="1">X4+Z4</f>
        <v>0</v>
      </c>
      <c r="AB4">
        <f ca="1">MAX(X4:Z4)</f>
        <v>2</v>
      </c>
      <c r="AC4" s="1" t="str">
        <f ca="1">IF(AB4=1,"LOW",IF(AB4=2,"NORMAL","HIGH"))</f>
        <v>NORMAL</v>
      </c>
      <c r="AD4" s="1"/>
      <c r="AE4" s="3" t="s">
        <v>13</v>
      </c>
      <c r="AF4" s="3" t="s">
        <v>5</v>
      </c>
      <c r="AG4" s="3" t="s">
        <v>7</v>
      </c>
      <c r="AH4" s="3" t="s">
        <v>15</v>
      </c>
      <c r="AI4" s="3"/>
      <c r="AJ4" s="3" t="s">
        <v>16</v>
      </c>
    </row>
    <row r="5" spans="1:36" ht="61.5" x14ac:dyDescent="0.9">
      <c r="A5" s="8"/>
      <c r="B5" s="8"/>
      <c r="R5">
        <v>2</v>
      </c>
      <c r="S5">
        <v>9</v>
      </c>
      <c r="V5" t="s">
        <v>17</v>
      </c>
      <c r="W5">
        <f ca="1">F3</f>
        <v>90</v>
      </c>
      <c r="X5" t="str">
        <f ca="1">VLOOKUP(W5,Y17:Z26,2)</f>
        <v>NORMAL</v>
      </c>
      <c r="AC5" s="1"/>
      <c r="AD5" s="1"/>
      <c r="AE5" t="s">
        <v>18</v>
      </c>
      <c r="AF5" t="s">
        <v>18</v>
      </c>
      <c r="AG5" t="s">
        <v>18</v>
      </c>
      <c r="AH5" t="s">
        <v>19</v>
      </c>
      <c r="AI5" t="s">
        <v>20</v>
      </c>
      <c r="AJ5" s="4" t="s">
        <v>21</v>
      </c>
    </row>
    <row r="6" spans="1:36" x14ac:dyDescent="0.25">
      <c r="R6">
        <v>3</v>
      </c>
      <c r="S6">
        <v>10</v>
      </c>
      <c r="V6" t="s">
        <v>22</v>
      </c>
      <c r="W6">
        <f ca="1">F4</f>
        <v>40</v>
      </c>
      <c r="X6">
        <f ca="1">IF(W6&lt;22,1,0)</f>
        <v>0</v>
      </c>
      <c r="Y6">
        <f ca="1">IF(AA6=0,2,0)</f>
        <v>0</v>
      </c>
      <c r="Z6">
        <f ca="1">IF(W6&gt;26,3,0)</f>
        <v>3</v>
      </c>
      <c r="AA6">
        <f ca="1">X6+Z6</f>
        <v>3</v>
      </c>
      <c r="AB6">
        <f ca="1">MAX(X6:Z6)</f>
        <v>3</v>
      </c>
      <c r="AC6" s="1" t="str">
        <f ca="1">IF(AB6=1,"Low",IF(AB6=2,"Normal","High"))</f>
        <v>High</v>
      </c>
      <c r="AD6" s="1"/>
      <c r="AE6" t="s">
        <v>18</v>
      </c>
      <c r="AF6" t="s">
        <v>23</v>
      </c>
      <c r="AG6" t="s">
        <v>23</v>
      </c>
      <c r="AH6" t="s">
        <v>19</v>
      </c>
      <c r="AI6" t="s">
        <v>24</v>
      </c>
      <c r="AJ6" s="4" t="s">
        <v>25</v>
      </c>
    </row>
    <row r="7" spans="1:36" x14ac:dyDescent="0.25">
      <c r="R7">
        <v>4</v>
      </c>
      <c r="S7">
        <v>11</v>
      </c>
      <c r="AC7" s="1"/>
      <c r="AD7" s="1"/>
      <c r="AE7" t="s">
        <v>18</v>
      </c>
      <c r="AF7" t="s">
        <v>23</v>
      </c>
      <c r="AG7" t="s">
        <v>18</v>
      </c>
      <c r="AH7" t="s">
        <v>19</v>
      </c>
      <c r="AI7" t="s">
        <v>26</v>
      </c>
      <c r="AJ7" s="4" t="s">
        <v>27</v>
      </c>
    </row>
    <row r="8" spans="1:36" x14ac:dyDescent="0.25">
      <c r="R8">
        <v>5</v>
      </c>
      <c r="S8">
        <v>12</v>
      </c>
      <c r="W8" t="str">
        <f ca="1">CONCATENATE(AC3,AC4,AC6,AD3)</f>
        <v>HIGHNORMALHighalkalosis</v>
      </c>
      <c r="AA8" t="str">
        <f ca="1">CONCATENATE(AC3,AC4,X5)</f>
        <v>HIGHNORMALNORMAL</v>
      </c>
      <c r="AC8" s="1"/>
      <c r="AD8" s="1"/>
      <c r="AE8" t="s">
        <v>18</v>
      </c>
      <c r="AF8" t="s">
        <v>23</v>
      </c>
      <c r="AG8" t="s">
        <v>28</v>
      </c>
      <c r="AH8" t="s">
        <v>19</v>
      </c>
      <c r="AI8" t="s">
        <v>29</v>
      </c>
      <c r="AJ8" s="4" t="s">
        <v>30</v>
      </c>
    </row>
    <row r="9" spans="1:36" x14ac:dyDescent="0.25">
      <c r="R9">
        <v>6</v>
      </c>
      <c r="S9">
        <v>13</v>
      </c>
      <c r="W9" t="str">
        <f ca="1">VLOOKUP(W8,AE5:AJ28,6)</f>
        <v>Uncompensated Metabolic Alkalosis</v>
      </c>
      <c r="AC9" s="1"/>
      <c r="AD9" s="1"/>
      <c r="AE9" t="s">
        <v>18</v>
      </c>
      <c r="AF9" t="s">
        <v>28</v>
      </c>
      <c r="AG9" t="s">
        <v>18</v>
      </c>
      <c r="AH9" t="s">
        <v>19</v>
      </c>
      <c r="AI9" t="s">
        <v>31</v>
      </c>
      <c r="AJ9" t="s">
        <v>32</v>
      </c>
    </row>
    <row r="10" spans="1:36" ht="61.5" x14ac:dyDescent="0.9">
      <c r="A10" s="8"/>
      <c r="B10" s="8"/>
      <c r="R10">
        <v>7</v>
      </c>
      <c r="S10">
        <v>14</v>
      </c>
      <c r="AC10" s="1"/>
      <c r="AD10" s="1"/>
      <c r="AE10" t="s">
        <v>23</v>
      </c>
      <c r="AF10" t="s">
        <v>18</v>
      </c>
      <c r="AG10" t="s">
        <v>18</v>
      </c>
      <c r="AH10" t="s">
        <v>33</v>
      </c>
      <c r="AI10" t="s">
        <v>34</v>
      </c>
      <c r="AJ10" s="4" t="s">
        <v>35</v>
      </c>
    </row>
    <row r="11" spans="1:36" x14ac:dyDescent="0.25">
      <c r="W11" t="str">
        <f ca="1">IF(W5&gt;100,"Hyperoxemia",IF(W5&gt;=80,"Normal Oxygen Levels",IF(W5&gt;=60,"Mild Hypoxemia",IF(W5&gt;=40,"Moderate Hypoxemia","Severe Hypoxemia"))))</f>
        <v>Normal Oxygen Levels</v>
      </c>
      <c r="Z11" t="str">
        <f ca="1">IF(W5&gt;100,"HIGH",IF(W5&gt;=80,"NORMAL",IF(W5&lt;=60,"LOW")))</f>
        <v>NORMAL</v>
      </c>
      <c r="AC11" s="1"/>
      <c r="AD11" s="1"/>
      <c r="AE11" t="s">
        <v>23</v>
      </c>
      <c r="AF11" t="s">
        <v>18</v>
      </c>
      <c r="AG11" t="s">
        <v>23</v>
      </c>
      <c r="AH11" t="s">
        <v>33</v>
      </c>
      <c r="AI11" t="s">
        <v>36</v>
      </c>
      <c r="AJ11" t="s">
        <v>37</v>
      </c>
    </row>
    <row r="12" spans="1:36" x14ac:dyDescent="0.25">
      <c r="R12" t="s">
        <v>1</v>
      </c>
      <c r="AC12" s="1"/>
      <c r="AD12" s="1"/>
      <c r="AE12" t="s">
        <v>23</v>
      </c>
      <c r="AF12" t="s">
        <v>18</v>
      </c>
      <c r="AG12" t="s">
        <v>28</v>
      </c>
      <c r="AH12" t="s">
        <v>33</v>
      </c>
      <c r="AI12" t="s">
        <v>38</v>
      </c>
      <c r="AJ12" t="s">
        <v>39</v>
      </c>
    </row>
    <row r="13" spans="1:36" x14ac:dyDescent="0.25">
      <c r="AC13" s="1"/>
      <c r="AD13" s="1"/>
      <c r="AE13" t="s">
        <v>23</v>
      </c>
      <c r="AF13" t="s">
        <v>23</v>
      </c>
      <c r="AG13" t="s">
        <v>23</v>
      </c>
      <c r="AH13" t="s">
        <v>33</v>
      </c>
      <c r="AI13" t="s">
        <v>40</v>
      </c>
      <c r="AJ13" s="4" t="s">
        <v>41</v>
      </c>
    </row>
    <row r="14" spans="1:36" x14ac:dyDescent="0.25">
      <c r="R14" t="s">
        <v>8</v>
      </c>
      <c r="S14">
        <f ca="1">RANDBETWEEN(1,3)</f>
        <v>2</v>
      </c>
      <c r="U14" t="s">
        <v>5</v>
      </c>
      <c r="X14" t="s">
        <v>6</v>
      </c>
      <c r="AA14" t="s">
        <v>7</v>
      </c>
      <c r="AC14" s="1"/>
      <c r="AD14" s="1"/>
      <c r="AE14" t="s">
        <v>23</v>
      </c>
      <c r="AF14" t="s">
        <v>28</v>
      </c>
      <c r="AG14" t="s">
        <v>23</v>
      </c>
      <c r="AH14" t="s">
        <v>33</v>
      </c>
      <c r="AI14" t="s">
        <v>42</v>
      </c>
      <c r="AJ14" t="s">
        <v>43</v>
      </c>
    </row>
    <row r="15" spans="1:36" x14ac:dyDescent="0.25">
      <c r="U15" t="s">
        <v>69</v>
      </c>
      <c r="V15">
        <f ca="1">RANDBETWEEN(1,10)</f>
        <v>3</v>
      </c>
      <c r="X15" t="s">
        <v>69</v>
      </c>
      <c r="Y15">
        <f ca="1">RANDBETWEEN(1,10)</f>
        <v>9</v>
      </c>
      <c r="AA15" t="s">
        <v>69</v>
      </c>
      <c r="AB15">
        <f ca="1">RANDBETWEEN(1,10)</f>
        <v>9</v>
      </c>
      <c r="AC15" s="1"/>
      <c r="AD15" s="1"/>
      <c r="AE15" t="s">
        <v>28</v>
      </c>
      <c r="AF15" t="s">
        <v>18</v>
      </c>
      <c r="AG15" t="s">
        <v>18</v>
      </c>
      <c r="AH15" t="s">
        <v>19</v>
      </c>
      <c r="AI15" t="s">
        <v>44</v>
      </c>
      <c r="AJ15" t="s">
        <v>45</v>
      </c>
    </row>
    <row r="16" spans="1:36" x14ac:dyDescent="0.25">
      <c r="R16">
        <v>1</v>
      </c>
      <c r="S16">
        <v>5</v>
      </c>
      <c r="AC16" s="1"/>
      <c r="AD16" s="1"/>
      <c r="AE16" t="s">
        <v>28</v>
      </c>
      <c r="AF16" t="s">
        <v>23</v>
      </c>
      <c r="AG16" t="s">
        <v>23</v>
      </c>
      <c r="AH16" t="s">
        <v>19</v>
      </c>
      <c r="AI16" t="s">
        <v>46</v>
      </c>
      <c r="AJ16" t="s">
        <v>47</v>
      </c>
    </row>
    <row r="17" spans="18:36" x14ac:dyDescent="0.25">
      <c r="R17">
        <v>2</v>
      </c>
      <c r="S17">
        <v>6</v>
      </c>
      <c r="U17">
        <v>1</v>
      </c>
      <c r="V17">
        <v>30</v>
      </c>
      <c r="X17">
        <v>1</v>
      </c>
      <c r="Y17">
        <v>45</v>
      </c>
      <c r="Z17" t="s">
        <v>10</v>
      </c>
      <c r="AA17">
        <v>1</v>
      </c>
      <c r="AB17">
        <v>22</v>
      </c>
      <c r="AC17" s="1"/>
      <c r="AD17" s="1"/>
      <c r="AE17" t="s">
        <v>28</v>
      </c>
      <c r="AF17" t="s">
        <v>18</v>
      </c>
      <c r="AG17" t="s">
        <v>18</v>
      </c>
      <c r="AH17" t="s">
        <v>33</v>
      </c>
      <c r="AI17" t="s">
        <v>48</v>
      </c>
      <c r="AJ17" t="s">
        <v>49</v>
      </c>
    </row>
    <row r="18" spans="18:36" x14ac:dyDescent="0.25">
      <c r="R18">
        <v>3</v>
      </c>
      <c r="S18">
        <v>7</v>
      </c>
      <c r="U18">
        <v>2</v>
      </c>
      <c r="V18">
        <v>32</v>
      </c>
      <c r="X18">
        <v>2</v>
      </c>
      <c r="Y18">
        <v>52</v>
      </c>
      <c r="Z18" t="s">
        <v>10</v>
      </c>
      <c r="AA18">
        <v>2</v>
      </c>
      <c r="AB18">
        <v>24</v>
      </c>
      <c r="AC18" s="1"/>
      <c r="AD18" s="1"/>
      <c r="AE18" t="s">
        <v>28</v>
      </c>
      <c r="AF18" t="s">
        <v>23</v>
      </c>
      <c r="AG18" t="s">
        <v>23</v>
      </c>
      <c r="AH18" t="s">
        <v>33</v>
      </c>
      <c r="AI18" t="s">
        <v>50</v>
      </c>
      <c r="AJ18" t="s">
        <v>51</v>
      </c>
    </row>
    <row r="19" spans="18:36" x14ac:dyDescent="0.25">
      <c r="U19">
        <v>3</v>
      </c>
      <c r="V19">
        <v>35</v>
      </c>
      <c r="X19">
        <v>3</v>
      </c>
      <c r="Y19">
        <v>58</v>
      </c>
      <c r="Z19" t="s">
        <v>10</v>
      </c>
      <c r="AA19">
        <v>3</v>
      </c>
      <c r="AB19">
        <v>26</v>
      </c>
      <c r="AC19" s="1"/>
      <c r="AD19" s="1"/>
      <c r="AE19" t="s">
        <v>23</v>
      </c>
      <c r="AF19" t="s">
        <v>28</v>
      </c>
      <c r="AG19" t="s">
        <v>28</v>
      </c>
      <c r="AH19" t="s">
        <v>33</v>
      </c>
      <c r="AI19" t="s">
        <v>52</v>
      </c>
      <c r="AJ19" t="s">
        <v>53</v>
      </c>
    </row>
    <row r="20" spans="18:36" x14ac:dyDescent="0.25">
      <c r="R20" t="s">
        <v>9</v>
      </c>
      <c r="S20">
        <f ca="1">RANDBETWEEN(1,3)</f>
        <v>2</v>
      </c>
      <c r="U20">
        <v>4</v>
      </c>
      <c r="V20">
        <v>37</v>
      </c>
      <c r="X20">
        <v>4</v>
      </c>
      <c r="Y20">
        <v>64</v>
      </c>
      <c r="Z20" t="s">
        <v>10</v>
      </c>
      <c r="AA20">
        <v>4</v>
      </c>
      <c r="AB20">
        <v>28</v>
      </c>
      <c r="AC20" s="1"/>
      <c r="AD20" s="1"/>
      <c r="AE20" t="s">
        <v>28</v>
      </c>
      <c r="AF20" t="s">
        <v>23</v>
      </c>
      <c r="AG20" t="s">
        <v>28</v>
      </c>
      <c r="AH20" t="s">
        <v>19</v>
      </c>
      <c r="AI20" t="s">
        <v>54</v>
      </c>
      <c r="AJ20" t="s">
        <v>55</v>
      </c>
    </row>
    <row r="21" spans="18:36" x14ac:dyDescent="0.25">
      <c r="U21">
        <v>5</v>
      </c>
      <c r="V21">
        <v>40</v>
      </c>
      <c r="X21">
        <v>5</v>
      </c>
      <c r="Y21">
        <v>70</v>
      </c>
      <c r="Z21" t="s">
        <v>10</v>
      </c>
      <c r="AA21">
        <v>5</v>
      </c>
      <c r="AB21">
        <v>30</v>
      </c>
      <c r="AC21" s="1"/>
      <c r="AD21" s="1"/>
      <c r="AE21" t="s">
        <v>28</v>
      </c>
      <c r="AF21" t="s">
        <v>18</v>
      </c>
      <c r="AG21" t="s">
        <v>28</v>
      </c>
      <c r="AH21" t="s">
        <v>33</v>
      </c>
      <c r="AI21" t="s">
        <v>56</v>
      </c>
      <c r="AJ21" t="s">
        <v>55</v>
      </c>
    </row>
    <row r="22" spans="18:36" x14ac:dyDescent="0.25">
      <c r="R22">
        <v>1</v>
      </c>
      <c r="S22">
        <v>10</v>
      </c>
      <c r="U22">
        <v>6</v>
      </c>
      <c r="V22">
        <v>48</v>
      </c>
      <c r="X22">
        <v>6</v>
      </c>
      <c r="Y22">
        <v>76</v>
      </c>
      <c r="Z22" t="s">
        <v>10</v>
      </c>
      <c r="AA22">
        <v>6</v>
      </c>
      <c r="AB22">
        <v>32</v>
      </c>
      <c r="AC22" s="1"/>
      <c r="AD22" s="1"/>
      <c r="AE22" t="s">
        <v>28</v>
      </c>
      <c r="AF22" t="s">
        <v>28</v>
      </c>
      <c r="AG22" t="s">
        <v>23</v>
      </c>
      <c r="AH22" t="s">
        <v>33</v>
      </c>
      <c r="AI22" t="s">
        <v>57</v>
      </c>
      <c r="AJ22" t="s">
        <v>58</v>
      </c>
    </row>
    <row r="23" spans="18:36" x14ac:dyDescent="0.25">
      <c r="R23">
        <v>2</v>
      </c>
      <c r="S23">
        <v>11</v>
      </c>
      <c r="U23">
        <v>7</v>
      </c>
      <c r="V23">
        <v>52</v>
      </c>
      <c r="X23">
        <v>7</v>
      </c>
      <c r="Y23">
        <v>82</v>
      </c>
      <c r="Z23" t="s">
        <v>70</v>
      </c>
      <c r="AA23">
        <v>7</v>
      </c>
      <c r="AB23">
        <v>36</v>
      </c>
      <c r="AC23" s="1"/>
      <c r="AD23" s="1"/>
      <c r="AE23" t="s">
        <v>28</v>
      </c>
      <c r="AF23" t="s">
        <v>28</v>
      </c>
      <c r="AG23" t="s">
        <v>18</v>
      </c>
      <c r="AH23" t="s">
        <v>33</v>
      </c>
      <c r="AI23" t="s">
        <v>59</v>
      </c>
      <c r="AJ23" t="s">
        <v>58</v>
      </c>
    </row>
    <row r="24" spans="18:36" x14ac:dyDescent="0.25">
      <c r="R24">
        <v>3</v>
      </c>
      <c r="S24">
        <v>12</v>
      </c>
      <c r="U24">
        <v>8</v>
      </c>
      <c r="V24">
        <v>58</v>
      </c>
      <c r="X24">
        <v>8</v>
      </c>
      <c r="Y24">
        <v>86</v>
      </c>
      <c r="Z24" t="s">
        <v>70</v>
      </c>
      <c r="AA24">
        <v>8</v>
      </c>
      <c r="AB24">
        <v>38</v>
      </c>
      <c r="AC24" s="1"/>
      <c r="AD24" s="1"/>
      <c r="AE24" t="s">
        <v>28</v>
      </c>
      <c r="AF24" t="s">
        <v>28</v>
      </c>
      <c r="AG24" t="s">
        <v>18</v>
      </c>
      <c r="AH24" t="s">
        <v>19</v>
      </c>
      <c r="AI24" t="s">
        <v>60</v>
      </c>
      <c r="AJ24" t="s">
        <v>58</v>
      </c>
    </row>
    <row r="25" spans="18:36" x14ac:dyDescent="0.25">
      <c r="U25">
        <v>9</v>
      </c>
      <c r="V25">
        <v>60</v>
      </c>
      <c r="X25">
        <v>9</v>
      </c>
      <c r="Y25">
        <v>90</v>
      </c>
      <c r="Z25" t="s">
        <v>70</v>
      </c>
      <c r="AA25">
        <v>9</v>
      </c>
      <c r="AB25">
        <v>40</v>
      </c>
      <c r="AC25" s="1"/>
      <c r="AD25" s="1"/>
      <c r="AE25" t="s">
        <v>18</v>
      </c>
      <c r="AF25" t="s">
        <v>28</v>
      </c>
      <c r="AG25" t="s">
        <v>28</v>
      </c>
      <c r="AH25" t="s">
        <v>19</v>
      </c>
      <c r="AI25" t="s">
        <v>61</v>
      </c>
      <c r="AJ25" t="s">
        <v>62</v>
      </c>
    </row>
    <row r="26" spans="18:36" x14ac:dyDescent="0.25">
      <c r="U26">
        <v>10</v>
      </c>
      <c r="V26">
        <v>64</v>
      </c>
      <c r="X26">
        <v>10</v>
      </c>
      <c r="Y26">
        <v>120</v>
      </c>
      <c r="Z26" t="s">
        <v>12</v>
      </c>
      <c r="AA26">
        <v>10</v>
      </c>
      <c r="AB26">
        <v>42</v>
      </c>
      <c r="AC26" s="1"/>
      <c r="AD26" s="1"/>
      <c r="AE26" t="s">
        <v>28</v>
      </c>
      <c r="AF26" t="s">
        <v>28</v>
      </c>
      <c r="AG26" t="s">
        <v>28</v>
      </c>
      <c r="AH26" t="s">
        <v>19</v>
      </c>
      <c r="AI26" t="s">
        <v>63</v>
      </c>
      <c r="AJ26" t="s">
        <v>28</v>
      </c>
    </row>
    <row r="27" spans="18:36" x14ac:dyDescent="0.25">
      <c r="AC27" s="1"/>
      <c r="AD27" s="1"/>
      <c r="AE27" t="s">
        <v>28</v>
      </c>
      <c r="AF27" t="s">
        <v>28</v>
      </c>
      <c r="AG27" t="s">
        <v>28</v>
      </c>
      <c r="AH27" t="s">
        <v>33</v>
      </c>
      <c r="AI27" t="s">
        <v>64</v>
      </c>
      <c r="AJ27" t="s">
        <v>28</v>
      </c>
    </row>
    <row r="28" spans="18:36" x14ac:dyDescent="0.25">
      <c r="AC28" s="1"/>
      <c r="AD28" s="1"/>
      <c r="AE28" t="s">
        <v>28</v>
      </c>
      <c r="AF28" t="s">
        <v>28</v>
      </c>
      <c r="AG28" t="s">
        <v>28</v>
      </c>
      <c r="AH28" t="s">
        <v>28</v>
      </c>
      <c r="AI28" t="s">
        <v>65</v>
      </c>
      <c r="AJ28" t="s">
        <v>28</v>
      </c>
    </row>
    <row r="29" spans="18:36" x14ac:dyDescent="0.25">
      <c r="V29" s="5" t="s">
        <v>4</v>
      </c>
      <c r="W29" s="5" t="s">
        <v>5</v>
      </c>
      <c r="X29" s="5" t="s">
        <v>6</v>
      </c>
      <c r="Y29" s="5" t="s">
        <v>89</v>
      </c>
      <c r="Z29" s="5" t="s">
        <v>90</v>
      </c>
      <c r="AC29" s="1"/>
      <c r="AD29" s="1"/>
    </row>
    <row r="30" spans="18:36" x14ac:dyDescent="0.25">
      <c r="V30" t="s">
        <v>12</v>
      </c>
      <c r="W30" t="s">
        <v>12</v>
      </c>
      <c r="X30" t="s">
        <v>12</v>
      </c>
      <c r="Y30" t="str">
        <f>CONCATENATE(V30,W30,X30)</f>
        <v>HIGHHIGHHIGH</v>
      </c>
      <c r="Z30" t="s">
        <v>71</v>
      </c>
      <c r="AC30" s="1"/>
      <c r="AD30" s="1"/>
    </row>
    <row r="31" spans="18:36" x14ac:dyDescent="0.25">
      <c r="V31" t="s">
        <v>12</v>
      </c>
      <c r="W31" t="s">
        <v>12</v>
      </c>
      <c r="X31" t="s">
        <v>10</v>
      </c>
      <c r="Y31" t="str">
        <f>CONCATENATE(V31,W31,X31)</f>
        <v>HIGHHIGHLOW</v>
      </c>
      <c r="Z31" t="s">
        <v>74</v>
      </c>
      <c r="AC31" s="1"/>
      <c r="AD31" s="1"/>
      <c r="AE31" t="s">
        <v>28</v>
      </c>
      <c r="AF31" t="s">
        <v>18</v>
      </c>
      <c r="AG31" t="s">
        <v>18</v>
      </c>
      <c r="AH31" t="s">
        <v>19</v>
      </c>
      <c r="AI31" t="s">
        <v>44</v>
      </c>
      <c r="AJ31" t="s">
        <v>45</v>
      </c>
    </row>
    <row r="32" spans="18:36" x14ac:dyDescent="0.25">
      <c r="V32" t="s">
        <v>12</v>
      </c>
      <c r="W32" t="s">
        <v>12</v>
      </c>
      <c r="X32" t="s">
        <v>70</v>
      </c>
      <c r="Y32" t="str">
        <f>CONCATENATE(V32,W32,X32)</f>
        <v>HIGHHIGHNORMAL</v>
      </c>
      <c r="Z32" t="s">
        <v>73</v>
      </c>
      <c r="AC32" s="1"/>
      <c r="AD32" s="1"/>
      <c r="AE32" t="s">
        <v>28</v>
      </c>
      <c r="AF32" t="s">
        <v>23</v>
      </c>
      <c r="AG32" t="s">
        <v>23</v>
      </c>
      <c r="AH32" t="s">
        <v>19</v>
      </c>
      <c r="AI32" t="s">
        <v>66</v>
      </c>
      <c r="AJ32" t="s">
        <v>47</v>
      </c>
    </row>
    <row r="33" spans="22:36" x14ac:dyDescent="0.25">
      <c r="V33" t="s">
        <v>12</v>
      </c>
      <c r="W33" t="s">
        <v>10</v>
      </c>
      <c r="X33" t="s">
        <v>12</v>
      </c>
      <c r="Y33" t="str">
        <f>CONCATENATE(V33,W33,X33)</f>
        <v>HIGHLOWHIGH</v>
      </c>
      <c r="Z33" t="s">
        <v>72</v>
      </c>
      <c r="AC33" s="1"/>
      <c r="AD33" s="1"/>
      <c r="AE33" t="s">
        <v>28</v>
      </c>
      <c r="AF33" t="s">
        <v>28</v>
      </c>
      <c r="AG33" t="s">
        <v>18</v>
      </c>
      <c r="AH33" t="s">
        <v>19</v>
      </c>
    </row>
    <row r="34" spans="22:36" x14ac:dyDescent="0.25">
      <c r="V34" t="s">
        <v>12</v>
      </c>
      <c r="W34" t="s">
        <v>10</v>
      </c>
      <c r="X34" t="s">
        <v>10</v>
      </c>
      <c r="Y34" t="str">
        <f>CONCATENATE(V34,W34,X34)</f>
        <v>HIGHLOWLOW</v>
      </c>
      <c r="Z34" t="s">
        <v>76</v>
      </c>
      <c r="AC34" s="1"/>
      <c r="AD34" s="1"/>
      <c r="AE34" t="s">
        <v>18</v>
      </c>
      <c r="AF34" t="s">
        <v>28</v>
      </c>
      <c r="AG34" t="s">
        <v>28</v>
      </c>
      <c r="AH34" t="s">
        <v>19</v>
      </c>
      <c r="AI34" t="s">
        <v>67</v>
      </c>
      <c r="AJ34" t="s">
        <v>68</v>
      </c>
    </row>
    <row r="35" spans="22:36" x14ac:dyDescent="0.25">
      <c r="V35" t="s">
        <v>12</v>
      </c>
      <c r="W35" t="s">
        <v>10</v>
      </c>
      <c r="X35" t="s">
        <v>70</v>
      </c>
      <c r="Y35" t="str">
        <f>CONCATENATE(V35,W35,X35)</f>
        <v>HIGHLOWNORMAL</v>
      </c>
      <c r="Z35" t="s">
        <v>77</v>
      </c>
    </row>
    <row r="36" spans="22:36" x14ac:dyDescent="0.25">
      <c r="V36" t="s">
        <v>12</v>
      </c>
      <c r="W36" t="s">
        <v>70</v>
      </c>
      <c r="X36" t="s">
        <v>12</v>
      </c>
      <c r="Y36" t="str">
        <f>CONCATENATE(V36,W36,X36)</f>
        <v>HIGHNORMALHIGH</v>
      </c>
      <c r="Z36" t="s">
        <v>71</v>
      </c>
    </row>
    <row r="37" spans="22:36" x14ac:dyDescent="0.25">
      <c r="V37" t="s">
        <v>12</v>
      </c>
      <c r="W37" t="s">
        <v>70</v>
      </c>
      <c r="X37" t="s">
        <v>10</v>
      </c>
      <c r="Y37" t="str">
        <f>CONCATENATE(V37,W37,X37)</f>
        <v>HIGHNORMALLOW</v>
      </c>
      <c r="Z37" t="s">
        <v>74</v>
      </c>
    </row>
    <row r="38" spans="22:36" x14ac:dyDescent="0.25">
      <c r="V38" t="s">
        <v>12</v>
      </c>
      <c r="W38" t="s">
        <v>70</v>
      </c>
      <c r="X38" t="s">
        <v>70</v>
      </c>
      <c r="Y38" t="str">
        <f>CONCATENATE(V38,W38,X38)</f>
        <v>HIGHNORMALNORMAL</v>
      </c>
      <c r="Z38" t="s">
        <v>75</v>
      </c>
    </row>
    <row r="39" spans="22:36" x14ac:dyDescent="0.25">
      <c r="V39" t="s">
        <v>10</v>
      </c>
      <c r="W39" t="s">
        <v>12</v>
      </c>
      <c r="X39" t="s">
        <v>12</v>
      </c>
      <c r="Y39" t="str">
        <f>CONCATENATE(V39,W39,X39)</f>
        <v>LOWHIGHHIGH</v>
      </c>
      <c r="Z39" t="s">
        <v>83</v>
      </c>
    </row>
    <row r="40" spans="22:36" x14ac:dyDescent="0.25">
      <c r="V40" t="s">
        <v>10</v>
      </c>
      <c r="W40" t="s">
        <v>12</v>
      </c>
      <c r="X40" t="s">
        <v>10</v>
      </c>
      <c r="Y40" t="str">
        <f>CONCATENATE(V40,W40,X40)</f>
        <v>LOWHIGHLOW</v>
      </c>
      <c r="Z40" t="s">
        <v>88</v>
      </c>
    </row>
    <row r="41" spans="22:36" x14ac:dyDescent="0.25">
      <c r="V41" t="s">
        <v>10</v>
      </c>
      <c r="W41" t="s">
        <v>12</v>
      </c>
      <c r="X41" t="s">
        <v>70</v>
      </c>
      <c r="Y41" t="str">
        <f>CONCATENATE(V41,W41,X41)</f>
        <v>LOWHIGHNORMAL</v>
      </c>
      <c r="Z41" t="s">
        <v>85</v>
      </c>
    </row>
    <row r="42" spans="22:36" x14ac:dyDescent="0.25">
      <c r="V42" t="s">
        <v>10</v>
      </c>
      <c r="W42" t="s">
        <v>10</v>
      </c>
      <c r="X42" t="s">
        <v>12</v>
      </c>
      <c r="Y42" t="str">
        <f>CONCATENATE(V42,W42,X42)</f>
        <v>LOWLOWHIGH</v>
      </c>
      <c r="Z42" t="s">
        <v>84</v>
      </c>
    </row>
    <row r="43" spans="22:36" x14ac:dyDescent="0.25">
      <c r="V43" t="s">
        <v>10</v>
      </c>
      <c r="W43" t="s">
        <v>70</v>
      </c>
      <c r="X43" t="s">
        <v>12</v>
      </c>
      <c r="Y43" t="str">
        <f>CONCATENATE(V43,W43,X43)</f>
        <v>LOWNORMALHIGH</v>
      </c>
      <c r="Z43" t="s">
        <v>80</v>
      </c>
    </row>
    <row r="44" spans="22:36" x14ac:dyDescent="0.25">
      <c r="V44" t="s">
        <v>10</v>
      </c>
      <c r="W44" t="s">
        <v>70</v>
      </c>
      <c r="X44" t="s">
        <v>70</v>
      </c>
      <c r="Y44" t="str">
        <f>CONCATENATE(V44,W44,X44)</f>
        <v>LOWNORMALNORMAL</v>
      </c>
      <c r="Z44" t="s">
        <v>86</v>
      </c>
    </row>
    <row r="45" spans="22:36" x14ac:dyDescent="0.25">
      <c r="V45" t="s">
        <v>70</v>
      </c>
      <c r="W45" t="s">
        <v>12</v>
      </c>
      <c r="X45" t="s">
        <v>12</v>
      </c>
      <c r="Y45" t="str">
        <f>CONCATENATE(V45,W45,X45)</f>
        <v>NORMALHIGHHIGH</v>
      </c>
      <c r="Z45" t="s">
        <v>78</v>
      </c>
    </row>
    <row r="46" spans="22:36" x14ac:dyDescent="0.25">
      <c r="V46" t="s">
        <v>70</v>
      </c>
      <c r="W46" t="s">
        <v>12</v>
      </c>
      <c r="X46" t="s">
        <v>10</v>
      </c>
      <c r="Y46" t="str">
        <f>CONCATENATE(V46,W46,X46)</f>
        <v>NORMALHIGHLOW</v>
      </c>
      <c r="Z46" t="s">
        <v>82</v>
      </c>
    </row>
    <row r="47" spans="22:36" x14ac:dyDescent="0.25">
      <c r="V47" t="s">
        <v>70</v>
      </c>
      <c r="W47" t="s">
        <v>12</v>
      </c>
      <c r="X47" t="s">
        <v>70</v>
      </c>
      <c r="Y47" t="str">
        <f>CONCATENATE(V47,W47,X47)</f>
        <v>NORMALHIGHNORMAL</v>
      </c>
      <c r="Z47" t="s">
        <v>81</v>
      </c>
    </row>
    <row r="48" spans="22:36" x14ac:dyDescent="0.25">
      <c r="V48" t="s">
        <v>70</v>
      </c>
      <c r="W48" t="s">
        <v>10</v>
      </c>
      <c r="X48" t="s">
        <v>12</v>
      </c>
      <c r="Y48" t="str">
        <f>CONCATENATE(V48,W48,X48)</f>
        <v>NORMALLOWHIGH</v>
      </c>
      <c r="Z48" t="s">
        <v>80</v>
      </c>
    </row>
    <row r="49" spans="22:26" x14ac:dyDescent="0.25">
      <c r="V49" t="s">
        <v>70</v>
      </c>
      <c r="W49" t="s">
        <v>70</v>
      </c>
      <c r="X49" t="s">
        <v>12</v>
      </c>
      <c r="Y49" t="str">
        <f>CONCATENATE(V49,W49,X49)</f>
        <v>NORMALNORMALHIGH</v>
      </c>
      <c r="Z49" t="s">
        <v>79</v>
      </c>
    </row>
    <row r="50" spans="22:26" x14ac:dyDescent="0.25">
      <c r="V50" t="s">
        <v>70</v>
      </c>
      <c r="W50" t="s">
        <v>70</v>
      </c>
      <c r="X50" t="s">
        <v>10</v>
      </c>
      <c r="Y50" t="str">
        <f>CONCATENATE(V50,W50,X50)</f>
        <v>NORMALNORMALLOW</v>
      </c>
      <c r="Z50" t="s">
        <v>87</v>
      </c>
    </row>
    <row r="52" spans="22:26" x14ac:dyDescent="0.25">
      <c r="V52" t="str">
        <f ca="1">VLOOKUP(AA8,Y30:Z50,2)</f>
        <v>No Change to Delta (Metabolic Alkalosis present) or EPAP</v>
      </c>
    </row>
    <row r="54" spans="22:26" x14ac:dyDescent="0.25">
      <c r="V54" t="s">
        <v>13</v>
      </c>
      <c r="W54" s="6">
        <f ca="1">W3</f>
        <v>7.6794254513838434</v>
      </c>
      <c r="Y54" t="str">
        <f ca="1">AA8</f>
        <v>HIGHNORMALNORMAL</v>
      </c>
    </row>
    <row r="55" spans="22:26" x14ac:dyDescent="0.25">
      <c r="V55" t="s">
        <v>14</v>
      </c>
      <c r="W55" s="7">
        <f t="shared" ref="W55:W57" ca="1" si="0">W4</f>
        <v>35</v>
      </c>
    </row>
    <row r="56" spans="22:26" x14ac:dyDescent="0.25">
      <c r="V56" t="s">
        <v>17</v>
      </c>
      <c r="W56" s="7">
        <f t="shared" ca="1" si="0"/>
        <v>90</v>
      </c>
    </row>
    <row r="57" spans="22:26" x14ac:dyDescent="0.25">
      <c r="V57" t="s">
        <v>22</v>
      </c>
      <c r="W57" s="7">
        <f t="shared" ca="1" si="0"/>
        <v>40</v>
      </c>
    </row>
  </sheetData>
  <sortState ref="V30:Z50">
    <sortCondition ref="V30:V50"/>
    <sortCondition ref="W30:W50"/>
    <sortCondition ref="X30:X50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1" sqref="A11"/>
    </sheetView>
  </sheetViews>
  <sheetFormatPr defaultRowHeight="15" x14ac:dyDescent="0.25"/>
  <cols>
    <col min="1" max="1" width="131.42578125" customWidth="1"/>
  </cols>
  <sheetData>
    <row r="1" spans="1:1" ht="23.25" x14ac:dyDescent="0.35">
      <c r="A1" s="13" t="str">
        <f ca="1">'SETTINGS AND ABG'!V52</f>
        <v>No Change to Delta (Metabolic Alkalosis present) or EPAP</v>
      </c>
    </row>
    <row r="3" spans="1:1" x14ac:dyDescent="0.25">
      <c r="A3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SETTINGS AND ABG</vt:lpstr>
      <vt:lpstr>SOLUTION</vt:lpstr>
      <vt:lpstr>Sheet3</vt:lpstr>
      <vt:lpstr>acidbase</vt:lpstr>
      <vt:lpstr>new</vt:lpstr>
    </vt:vector>
  </TitlesOfParts>
  <Company>Macomb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Zahodnic, Richard</dc:creator>
  <cp:lastModifiedBy>Zahodnic, Richard</cp:lastModifiedBy>
  <dcterms:created xsi:type="dcterms:W3CDTF">2017-06-02T16:30:00Z</dcterms:created>
  <dcterms:modified xsi:type="dcterms:W3CDTF">2017-06-02T17:54:35Z</dcterms:modified>
</cp:coreProperties>
</file>